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395" windowHeight="972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<sst xmlns="http://schemas.openxmlformats.org/spreadsheetml/2006/main" count="90" uniqueCount="70">
  <si>
    <t>TABLEAUX D'AMORTISSEMENT</t>
  </si>
  <si>
    <t>Matériel :</t>
  </si>
  <si>
    <r>
      <t xml:space="preserve">Durée d'usage :      </t>
    </r>
    <r>
      <rPr>
        <i/>
        <sz val="10"/>
        <color indexed="12"/>
        <rFont val="Arial"/>
        <family val="2"/>
      </rPr>
      <t>5</t>
    </r>
  </si>
  <si>
    <t>Date d'achat :</t>
  </si>
  <si>
    <t>Valeur d'origine :</t>
  </si>
  <si>
    <t>Date de mise en service :</t>
  </si>
  <si>
    <t>Années</t>
  </si>
  <si>
    <t>Amortissement linéaire s/ 5 ans</t>
  </si>
  <si>
    <t>Dotation</t>
  </si>
  <si>
    <t>Cumul</t>
  </si>
  <si>
    <t xml:space="preserve">V. N. C. </t>
  </si>
  <si>
    <r>
      <t xml:space="preserve">Durée :          </t>
    </r>
    <r>
      <rPr>
        <i/>
        <sz val="10"/>
        <color indexed="12"/>
        <rFont val="Arial"/>
        <family val="2"/>
      </rPr>
      <t xml:space="preserve"> 6</t>
    </r>
  </si>
  <si>
    <t>Coefficient dégressif :</t>
  </si>
  <si>
    <t>Taux dégressif :</t>
  </si>
  <si>
    <t>Amortissement dégressif s/ 6 ans</t>
  </si>
  <si>
    <t>Durée :</t>
  </si>
  <si>
    <t>ans</t>
  </si>
  <si>
    <t>Taux linéaire :</t>
  </si>
  <si>
    <t>ANNEES</t>
  </si>
  <si>
    <t>BASES</t>
  </si>
  <si>
    <t>ANNUITES</t>
  </si>
  <si>
    <t>Cumul Amort.</t>
  </si>
  <si>
    <t>VNC</t>
  </si>
  <si>
    <t>8 400  x  10 %  =  840</t>
  </si>
  <si>
    <t xml:space="preserve">3 900  /  6  =   </t>
  </si>
  <si>
    <t>Comptable</t>
  </si>
  <si>
    <t>Bâtiment structure (2813010) :</t>
  </si>
  <si>
    <t>(490 000-73 500)/17 =</t>
  </si>
  <si>
    <t>Monte-charge (2813052) :</t>
  </si>
  <si>
    <t>(70 000-10 500/7 =</t>
  </si>
  <si>
    <t>Chambre froide (2815110) :</t>
  </si>
  <si>
    <t>19 800 / 10 =</t>
  </si>
  <si>
    <t>Matériel de conservation (2815410) :</t>
  </si>
  <si>
    <t>3 900 / 6 =</t>
  </si>
  <si>
    <t>Matériel de cuisson (2815430) :</t>
  </si>
  <si>
    <t>(9 600 - 6 608,70) x 50% x 6/12 =</t>
  </si>
  <si>
    <t>Matériel de cuisine (2815440) :</t>
  </si>
  <si>
    <t>21 000 / 6 x 1,75 x 6/12 =</t>
  </si>
  <si>
    <t>Matériel de transport  (2818210) :</t>
  </si>
  <si>
    <t>12 000 x 25 000 / 200 000 =</t>
  </si>
  <si>
    <t>Matériel de transport  (2818220) :</t>
  </si>
  <si>
    <t>9 000 x 20% x 288/360 =</t>
  </si>
  <si>
    <t>Imprimante (2818352) :</t>
  </si>
  <si>
    <t>600 x 25%  =</t>
  </si>
  <si>
    <t>Micro-ordinateur (2818351) :</t>
  </si>
  <si>
    <t>(1240 - 891,25) x 100% =</t>
  </si>
  <si>
    <t>Logiciels de cpta &amp; bur.(2805001) :</t>
  </si>
  <si>
    <t>600 x 25% =</t>
  </si>
  <si>
    <t>Logiciels de paye  (2805002) :</t>
  </si>
  <si>
    <t>900 x 25% =</t>
  </si>
  <si>
    <t>Calcul de l'annuité constante (emprunt 2):</t>
  </si>
  <si>
    <r>
      <t>a  =  C  x  t   /  [ 1  -  (1 + t)</t>
    </r>
    <r>
      <rPr>
        <b/>
        <vertAlign val="superscript"/>
        <sz val="10"/>
        <rFont val="Arial"/>
        <family val="2"/>
      </rPr>
      <t xml:space="preserve"> -n</t>
    </r>
    <r>
      <rPr>
        <b/>
        <sz val="10"/>
        <rFont val="Arial"/>
        <family val="2"/>
      </rPr>
      <t xml:space="preserve"> ]</t>
    </r>
  </si>
  <si>
    <t>a =</t>
  </si>
  <si>
    <r>
      <t xml:space="preserve">  32 000  x  3%  /  [1 - (1,03)</t>
    </r>
    <r>
      <rPr>
        <i/>
        <vertAlign val="superscript"/>
        <sz val="10"/>
        <color indexed="10"/>
        <rFont val="Arial"/>
        <family val="2"/>
      </rPr>
      <t>-5</t>
    </r>
    <r>
      <rPr>
        <i/>
        <sz val="10"/>
        <color indexed="10"/>
        <rFont val="Arial"/>
        <family val="2"/>
      </rPr>
      <t>]   =</t>
    </r>
  </si>
  <si>
    <t>Tableau d'amortissement de l'emprunt 2 :</t>
  </si>
  <si>
    <t>Échéances</t>
  </si>
  <si>
    <t>Capital restant</t>
  </si>
  <si>
    <t>Intérêts</t>
  </si>
  <si>
    <t>Remboursements</t>
  </si>
  <si>
    <t>Annuités</t>
  </si>
  <si>
    <t>début période</t>
  </si>
  <si>
    <r>
      <t xml:space="preserve">Intérêts courus non échus  (emprunt 2)   </t>
    </r>
    <r>
      <rPr>
        <i/>
        <sz val="10"/>
        <color indexed="10"/>
        <rFont val="Arial"/>
        <family val="2"/>
      </rPr>
      <t>=   960 x 9 / 12    =</t>
    </r>
  </si>
  <si>
    <r>
      <t xml:space="preserve">Intérêts courus non échus  (emprunt 1)   </t>
    </r>
    <r>
      <rPr>
        <i/>
        <sz val="10"/>
        <color indexed="10"/>
        <rFont val="Arial"/>
        <family val="2"/>
      </rPr>
      <t>=   120 000  x  4,5 %  x 8 / 12    =</t>
    </r>
  </si>
  <si>
    <t>Matériels acquis en 2010 :</t>
  </si>
  <si>
    <t>Matériel 123</t>
  </si>
  <si>
    <t>Matériel 2</t>
  </si>
  <si>
    <t>Matériel de conservation dévalué au 31/12/2010 :</t>
  </si>
  <si>
    <t>Matériel 32</t>
  </si>
  <si>
    <t>Dépréciation au 31/12/2009.    Nouvelle V. N. C. :  3 900   -     Durée restante 6 ans</t>
  </si>
  <si>
    <t>Amortissement de l'ensemble des biens pour l'exercice 2010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</si>
</sst>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#,##0.0000"/>
    <numFmt numFmtId="166" formatCode="mmm\-yyyy"/>
  </numFmts>
  <fonts count="13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i/>
      <sz val="8"/>
      <color indexed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4" fontId="3" fillId="0" borderId="0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5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6" fillId="0" borderId="4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6" xfId="0" applyBorder="1" applyAlignment="1">
      <alignment/>
    </xf>
    <xf numFmtId="4" fontId="4" fillId="0" borderId="3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14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sses\Tx_Inventaire_compta_modele_base_BACPRO_corri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Présentation"/>
      <sheetName val="Enoncé"/>
      <sheetName val="Bal. av. invent."/>
      <sheetName val="Amort."/>
      <sheetName val="Comptab."/>
      <sheetName val="Bal. après invent"/>
      <sheetName val="Cpte Résultat PCG (de base)"/>
      <sheetName val="Bilan PCG (de base)"/>
      <sheetName val="Annexe (Immos)"/>
      <sheetName val="Annexe (Amort.)"/>
      <sheetName val="Annexe (Dépréc-Prov)"/>
    </sheetNames>
    <sheetDataSet>
      <sheetData sheetId="1">
        <row r="13">
          <cell r="D13">
            <v>9600</v>
          </cell>
          <cell r="O13">
            <v>6608.7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F59" sqref="F59"/>
    </sheetView>
  </sheetViews>
  <sheetFormatPr defaultColWidth="11.421875" defaultRowHeight="12.75"/>
  <cols>
    <col min="1" max="1" width="11.7109375" style="0" customWidth="1"/>
    <col min="2" max="2" width="12.8515625" style="0" customWidth="1"/>
    <col min="3" max="3" width="15.7109375" style="0" customWidth="1"/>
    <col min="4" max="4" width="22.421875" style="0" customWidth="1"/>
    <col min="5" max="5" width="12.28125" style="0" bestFit="1" customWidth="1"/>
    <col min="6" max="6" width="20.00390625" style="0" customWidth="1"/>
    <col min="7" max="7" width="12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2"/>
      <c r="B2" s="3" t="s">
        <v>63</v>
      </c>
      <c r="C2" s="4"/>
      <c r="D2" s="4"/>
      <c r="E2" s="4"/>
      <c r="F2" s="4"/>
      <c r="G2" s="4"/>
      <c r="H2" s="4"/>
    </row>
    <row r="3" spans="1:8" ht="18.75" thickBot="1">
      <c r="A3" s="2"/>
      <c r="B3" s="3"/>
      <c r="C3" s="4"/>
      <c r="D3" s="4"/>
      <c r="E3" s="4"/>
      <c r="F3" s="4"/>
      <c r="G3" s="4"/>
      <c r="H3" s="4"/>
    </row>
    <row r="4" spans="1:4" ht="12.75">
      <c r="A4" s="5" t="s">
        <v>1</v>
      </c>
      <c r="B4" s="6" t="s">
        <v>65</v>
      </c>
      <c r="C4" s="7"/>
      <c r="D4" s="8" t="s">
        <v>2</v>
      </c>
    </row>
    <row r="5" spans="1:4" ht="12.75">
      <c r="A5" s="9" t="s">
        <v>3</v>
      </c>
      <c r="B5" s="10"/>
      <c r="C5" s="11">
        <v>40245</v>
      </c>
      <c r="D5" s="12"/>
    </row>
    <row r="6" spans="1:4" ht="12.75">
      <c r="A6" s="9" t="s">
        <v>4</v>
      </c>
      <c r="B6" s="10"/>
      <c r="C6" s="13">
        <v>9000</v>
      </c>
      <c r="D6" s="14"/>
    </row>
    <row r="7" spans="1:4" ht="13.5" thickBot="1">
      <c r="A7" s="9" t="s">
        <v>5</v>
      </c>
      <c r="B7" s="10"/>
      <c r="C7" s="15"/>
      <c r="D7" s="16">
        <v>40250</v>
      </c>
    </row>
    <row r="8" spans="1:4" ht="12.75">
      <c r="A8" s="17" t="s">
        <v>6</v>
      </c>
      <c r="B8" s="18" t="s">
        <v>7</v>
      </c>
      <c r="C8" s="19"/>
      <c r="D8" s="20"/>
    </row>
    <row r="9" spans="1:4" ht="12.75">
      <c r="A9" s="21"/>
      <c r="B9" s="22" t="s">
        <v>8</v>
      </c>
      <c r="C9" s="23" t="s">
        <v>9</v>
      </c>
      <c r="D9" s="24" t="s">
        <v>10</v>
      </c>
    </row>
    <row r="10" spans="1:4" ht="12.75">
      <c r="A10" s="25">
        <v>2010</v>
      </c>
      <c r="B10" s="26">
        <f>C6/5*288/360</f>
        <v>1440</v>
      </c>
      <c r="C10" s="27">
        <f>B10</f>
        <v>1440</v>
      </c>
      <c r="D10" s="28">
        <f>C6-C10</f>
        <v>7560</v>
      </c>
    </row>
    <row r="11" spans="1:4" ht="12.75">
      <c r="A11" s="25">
        <f>A10+1</f>
        <v>2011</v>
      </c>
      <c r="B11" s="29">
        <f>C$6/5</f>
        <v>1800</v>
      </c>
      <c r="C11" s="27">
        <f>C10+B11</f>
        <v>3240</v>
      </c>
      <c r="D11" s="28">
        <f>D10-B11</f>
        <v>5760</v>
      </c>
    </row>
    <row r="12" spans="1:4" ht="12.75">
      <c r="A12" s="25">
        <f>A11+1</f>
        <v>2012</v>
      </c>
      <c r="B12" s="29">
        <f>C$6/5</f>
        <v>1800</v>
      </c>
      <c r="C12" s="27">
        <f>C11+B12</f>
        <v>5040</v>
      </c>
      <c r="D12" s="28">
        <f>D11-B12</f>
        <v>3960</v>
      </c>
    </row>
    <row r="13" spans="1:4" ht="12.75">
      <c r="A13" s="25">
        <f>A12+1</f>
        <v>2013</v>
      </c>
      <c r="B13" s="29">
        <f>C$6/5</f>
        <v>1800</v>
      </c>
      <c r="C13" s="27">
        <f>C12+B13</f>
        <v>6840</v>
      </c>
      <c r="D13" s="28">
        <f>D12-B13</f>
        <v>2160</v>
      </c>
    </row>
    <row r="14" spans="1:4" ht="12.75">
      <c r="A14" s="25">
        <f>A13+1</f>
        <v>2014</v>
      </c>
      <c r="B14" s="29">
        <f>C$6/5</f>
        <v>1800</v>
      </c>
      <c r="C14" s="27">
        <f>C13+B14</f>
        <v>8640</v>
      </c>
      <c r="D14" s="28">
        <f>D13-B14</f>
        <v>360</v>
      </c>
    </row>
    <row r="15" spans="1:4" ht="13.5" thickBot="1">
      <c r="A15" s="30">
        <f>A14+1</f>
        <v>2015</v>
      </c>
      <c r="B15" s="31">
        <f>C$6/5*72/360</f>
        <v>360</v>
      </c>
      <c r="C15" s="32">
        <f>C14+B15</f>
        <v>9000</v>
      </c>
      <c r="D15" s="33">
        <f>D14-B15</f>
        <v>0</v>
      </c>
    </row>
    <row r="16" spans="1:4" ht="13.5" thickBot="1">
      <c r="A16" s="34"/>
      <c r="B16" s="35"/>
      <c r="C16" s="35"/>
      <c r="D16" s="35"/>
    </row>
    <row r="17" spans="1:4" ht="12.75">
      <c r="A17" s="5" t="s">
        <v>1</v>
      </c>
      <c r="B17" s="6" t="s">
        <v>64</v>
      </c>
      <c r="C17" s="7"/>
      <c r="D17" s="8" t="s">
        <v>11</v>
      </c>
    </row>
    <row r="18" spans="1:4" ht="12.75">
      <c r="A18" s="9" t="s">
        <v>3</v>
      </c>
      <c r="B18" s="10"/>
      <c r="C18" s="11">
        <v>40371</v>
      </c>
      <c r="D18" s="12"/>
    </row>
    <row r="19" spans="1:4" ht="12.75">
      <c r="A19" s="9" t="s">
        <v>12</v>
      </c>
      <c r="B19" s="11"/>
      <c r="C19" s="15">
        <v>1.75</v>
      </c>
      <c r="D19" s="12"/>
    </row>
    <row r="20" spans="1:6" ht="12.75">
      <c r="A20" s="9" t="s">
        <v>13</v>
      </c>
      <c r="B20" s="11"/>
      <c r="C20" s="36">
        <f>C19/6</f>
        <v>0.2916666666666667</v>
      </c>
      <c r="D20" s="12"/>
      <c r="F20" s="37"/>
    </row>
    <row r="21" spans="1:4" ht="12.75">
      <c r="A21" s="9" t="s">
        <v>4</v>
      </c>
      <c r="B21" s="11"/>
      <c r="C21" s="38">
        <v>21000</v>
      </c>
      <c r="D21" s="12"/>
    </row>
    <row r="22" spans="1:4" ht="13.5" thickBot="1">
      <c r="A22" s="9" t="s">
        <v>5</v>
      </c>
      <c r="B22" s="10"/>
      <c r="C22" s="15"/>
      <c r="D22" s="16">
        <v>40391</v>
      </c>
    </row>
    <row r="23" spans="1:4" ht="12.75">
      <c r="A23" s="39" t="s">
        <v>6</v>
      </c>
      <c r="B23" s="18" t="s">
        <v>14</v>
      </c>
      <c r="C23" s="19"/>
      <c r="D23" s="20"/>
    </row>
    <row r="24" spans="1:4" ht="12.75">
      <c r="A24" s="21"/>
      <c r="B24" s="22" t="s">
        <v>8</v>
      </c>
      <c r="C24" s="23" t="s">
        <v>9</v>
      </c>
      <c r="D24" s="24" t="s">
        <v>10</v>
      </c>
    </row>
    <row r="25" spans="1:5" ht="12.75">
      <c r="A25" s="25">
        <v>2010</v>
      </c>
      <c r="B25" s="26">
        <f>C21*C20*6/12</f>
        <v>3062.5</v>
      </c>
      <c r="C25" s="27">
        <f>B25</f>
        <v>3062.5</v>
      </c>
      <c r="D25" s="28">
        <f>C21-C25</f>
        <v>17937.5</v>
      </c>
      <c r="E25" s="37"/>
    </row>
    <row r="26" spans="1:5" ht="12.75">
      <c r="A26" s="25">
        <f>A25+1</f>
        <v>2011</v>
      </c>
      <c r="B26" s="29">
        <f>D25*$C$20</f>
        <v>5231.770833333334</v>
      </c>
      <c r="C26" s="27">
        <f>C25+B26</f>
        <v>8294.270833333334</v>
      </c>
      <c r="D26" s="28">
        <f>D25-B26</f>
        <v>12705.729166666666</v>
      </c>
      <c r="E26" s="40"/>
    </row>
    <row r="27" spans="1:4" ht="12.75">
      <c r="A27" s="25">
        <f>A26+1</f>
        <v>2012</v>
      </c>
      <c r="B27" s="29">
        <f>D26*$C$20</f>
        <v>3705.8376736111113</v>
      </c>
      <c r="C27" s="27">
        <f>C26+B27</f>
        <v>12000.108506944445</v>
      </c>
      <c r="D27" s="28">
        <f>D26-B27</f>
        <v>8999.891493055555</v>
      </c>
    </row>
    <row r="28" spans="1:4" ht="12.75">
      <c r="A28" s="25">
        <f>A27+1</f>
        <v>2013</v>
      </c>
      <c r="B28" s="29">
        <f>ROUNDUP(D27*1/3,2)</f>
        <v>2999.9700000000003</v>
      </c>
      <c r="C28" s="27">
        <f>ROUND(C27+B28,2)</f>
        <v>15000.08</v>
      </c>
      <c r="D28" s="28">
        <f>ROUND(D27-B28,2)</f>
        <v>5999.92</v>
      </c>
    </row>
    <row r="29" spans="1:4" ht="12.75">
      <c r="A29" s="25">
        <f>A28+1</f>
        <v>2014</v>
      </c>
      <c r="B29" s="29">
        <f>D28*1/2</f>
        <v>2999.96</v>
      </c>
      <c r="C29" s="27">
        <f>C28+B29</f>
        <v>18000.04</v>
      </c>
      <c r="D29" s="28">
        <f>D28-B29</f>
        <v>2999.96</v>
      </c>
    </row>
    <row r="30" spans="1:5" ht="13.5" thickBot="1">
      <c r="A30" s="30">
        <f>A29+1</f>
        <v>2015</v>
      </c>
      <c r="B30" s="31">
        <f>D29</f>
        <v>2999.96</v>
      </c>
      <c r="C30" s="32">
        <f>C29+B30</f>
        <v>21000</v>
      </c>
      <c r="D30" s="33">
        <f>D29-B30</f>
        <v>0</v>
      </c>
      <c r="E30" s="37"/>
    </row>
    <row r="32" spans="1:4" ht="15.75">
      <c r="A32" s="34"/>
      <c r="B32" s="3" t="s">
        <v>66</v>
      </c>
      <c r="C32" s="35"/>
      <c r="D32" s="35"/>
    </row>
    <row r="33" spans="1:4" ht="16.5" thickBot="1">
      <c r="A33" s="34"/>
      <c r="B33" s="3"/>
      <c r="C33" s="35"/>
      <c r="D33" s="35"/>
    </row>
    <row r="34" spans="1:8" ht="12.75">
      <c r="A34" s="5" t="s">
        <v>1</v>
      </c>
      <c r="B34" s="6" t="s">
        <v>67</v>
      </c>
      <c r="C34" s="7"/>
      <c r="D34" s="7"/>
      <c r="E34" s="7" t="s">
        <v>15</v>
      </c>
      <c r="F34" s="41">
        <v>10</v>
      </c>
      <c r="G34" s="7" t="s">
        <v>16</v>
      </c>
      <c r="H34" s="8"/>
    </row>
    <row r="35" spans="1:8" ht="12.75">
      <c r="A35" s="9" t="s">
        <v>3</v>
      </c>
      <c r="B35" s="10"/>
      <c r="C35" s="11">
        <v>38718</v>
      </c>
      <c r="D35" s="10"/>
      <c r="E35" s="10" t="s">
        <v>17</v>
      </c>
      <c r="F35" s="10"/>
      <c r="G35" s="36">
        <f>1/F34</f>
        <v>0.1</v>
      </c>
      <c r="H35" s="42"/>
    </row>
    <row r="36" spans="1:8" ht="13.5" thickBot="1">
      <c r="A36" s="9" t="s">
        <v>5</v>
      </c>
      <c r="B36" s="10"/>
      <c r="C36" s="15"/>
      <c r="D36" s="43">
        <v>38718</v>
      </c>
      <c r="E36" s="10" t="s">
        <v>4</v>
      </c>
      <c r="F36" s="10"/>
      <c r="G36" s="44">
        <v>8400</v>
      </c>
      <c r="H36" s="45"/>
    </row>
    <row r="37" spans="1:8" ht="13.5" thickBot="1">
      <c r="A37" s="46" t="s">
        <v>18</v>
      </c>
      <c r="B37" s="47" t="s">
        <v>19</v>
      </c>
      <c r="C37" s="48" t="s">
        <v>20</v>
      </c>
      <c r="D37" s="48"/>
      <c r="E37" s="48"/>
      <c r="F37" s="49"/>
      <c r="G37" s="47" t="s">
        <v>21</v>
      </c>
      <c r="H37" s="50" t="s">
        <v>22</v>
      </c>
    </row>
    <row r="38" spans="1:8" ht="12.75">
      <c r="A38" s="51">
        <v>2006</v>
      </c>
      <c r="B38" s="52">
        <f>G$36</f>
        <v>8400</v>
      </c>
      <c r="C38" s="53" t="s">
        <v>23</v>
      </c>
      <c r="D38" s="54"/>
      <c r="E38" s="55">
        <f>G$36*G$35</f>
        <v>840</v>
      </c>
      <c r="F38" s="55"/>
      <c r="G38" s="52">
        <f>E38</f>
        <v>840</v>
      </c>
      <c r="H38" s="56">
        <f>G$36-G38</f>
        <v>7560</v>
      </c>
    </row>
    <row r="39" spans="1:8" ht="12.75">
      <c r="A39" s="51">
        <f>A38+1</f>
        <v>2007</v>
      </c>
      <c r="B39" s="52">
        <f>G$36</f>
        <v>8400</v>
      </c>
      <c r="C39" s="57" t="s">
        <v>23</v>
      </c>
      <c r="D39" s="58"/>
      <c r="E39" s="55">
        <f>G$36*G$35</f>
        <v>840</v>
      </c>
      <c r="F39" s="55"/>
      <c r="G39" s="52">
        <f>G38+E39</f>
        <v>1680</v>
      </c>
      <c r="H39" s="56">
        <f>G$36-G39</f>
        <v>6720</v>
      </c>
    </row>
    <row r="40" spans="1:8" ht="12.75">
      <c r="A40" s="51">
        <f aca="true" t="shared" si="0" ref="A40:A48">A39+1</f>
        <v>2008</v>
      </c>
      <c r="B40" s="52">
        <f>G$36</f>
        <v>8400</v>
      </c>
      <c r="C40" s="57" t="s">
        <v>23</v>
      </c>
      <c r="D40" s="58"/>
      <c r="E40" s="55">
        <f>G$36*G$35</f>
        <v>840</v>
      </c>
      <c r="F40" s="55"/>
      <c r="G40" s="52">
        <f aca="true" t="shared" si="1" ref="G40:G48">G39+E40</f>
        <v>2520</v>
      </c>
      <c r="H40" s="56">
        <f>G$36-G40</f>
        <v>5880</v>
      </c>
    </row>
    <row r="41" spans="1:8" ht="12.75">
      <c r="A41" s="51">
        <f t="shared" si="0"/>
        <v>2009</v>
      </c>
      <c r="B41" s="52">
        <f>G$36</f>
        <v>8400</v>
      </c>
      <c r="C41" s="57" t="s">
        <v>23</v>
      </c>
      <c r="D41" s="58"/>
      <c r="E41" s="55">
        <f>G$36*G$35</f>
        <v>840</v>
      </c>
      <c r="F41" s="55"/>
      <c r="G41" s="52">
        <f t="shared" si="1"/>
        <v>3360</v>
      </c>
      <c r="H41" s="56">
        <f>G$36-G41</f>
        <v>5040</v>
      </c>
    </row>
    <row r="42" spans="1:8" ht="12.75">
      <c r="A42" s="51"/>
      <c r="B42" s="52"/>
      <c r="C42" s="59" t="s">
        <v>68</v>
      </c>
      <c r="D42" s="60"/>
      <c r="E42" s="60"/>
      <c r="F42" s="60"/>
      <c r="G42" s="60"/>
      <c r="H42" s="61"/>
    </row>
    <row r="43" spans="1:8" ht="12.75">
      <c r="A43" s="25">
        <f>A41+1</f>
        <v>2010</v>
      </c>
      <c r="B43" s="62">
        <v>3900</v>
      </c>
      <c r="C43" s="63" t="s">
        <v>24</v>
      </c>
      <c r="D43" s="64"/>
      <c r="E43" s="34">
        <f aca="true" t="shared" si="2" ref="E43:E48">ROUND(B43/6,2)</f>
        <v>650</v>
      </c>
      <c r="F43" s="34"/>
      <c r="G43" s="65">
        <f>G41+E43</f>
        <v>4010</v>
      </c>
      <c r="H43" s="66">
        <f>B43-E43</f>
        <v>3250</v>
      </c>
    </row>
    <row r="44" spans="1:8" ht="12.75">
      <c r="A44" s="25">
        <f t="shared" si="0"/>
        <v>2011</v>
      </c>
      <c r="B44" s="62">
        <v>3900</v>
      </c>
      <c r="C44" s="63" t="s">
        <v>24</v>
      </c>
      <c r="D44" s="64"/>
      <c r="E44" s="34">
        <f t="shared" si="2"/>
        <v>650</v>
      </c>
      <c r="F44" s="35"/>
      <c r="G44" s="65">
        <f t="shared" si="1"/>
        <v>4660</v>
      </c>
      <c r="H44" s="66">
        <f>H43-E44</f>
        <v>2600</v>
      </c>
    </row>
    <row r="45" spans="1:8" ht="12.75">
      <c r="A45" s="25">
        <f t="shared" si="0"/>
        <v>2012</v>
      </c>
      <c r="B45" s="62">
        <v>3900</v>
      </c>
      <c r="C45" s="63" t="s">
        <v>24</v>
      </c>
      <c r="D45" s="64"/>
      <c r="E45" s="34">
        <f t="shared" si="2"/>
        <v>650</v>
      </c>
      <c r="F45" s="35"/>
      <c r="G45" s="65">
        <f t="shared" si="1"/>
        <v>5310</v>
      </c>
      <c r="H45" s="66">
        <f>H44-E45</f>
        <v>1950</v>
      </c>
    </row>
    <row r="46" spans="1:8" ht="12.75">
      <c r="A46" s="25">
        <f t="shared" si="0"/>
        <v>2013</v>
      </c>
      <c r="B46" s="62">
        <v>3900</v>
      </c>
      <c r="C46" s="63" t="s">
        <v>24</v>
      </c>
      <c r="D46" s="64"/>
      <c r="E46" s="34">
        <f t="shared" si="2"/>
        <v>650</v>
      </c>
      <c r="F46" s="35"/>
      <c r="G46" s="65">
        <f t="shared" si="1"/>
        <v>5960</v>
      </c>
      <c r="H46" s="66">
        <f>H45-E46</f>
        <v>1300</v>
      </c>
    </row>
    <row r="47" spans="1:8" ht="12.75">
      <c r="A47" s="25">
        <f t="shared" si="0"/>
        <v>2014</v>
      </c>
      <c r="B47" s="62">
        <v>3900</v>
      </c>
      <c r="C47" s="63" t="s">
        <v>24</v>
      </c>
      <c r="D47" s="64"/>
      <c r="E47" s="34">
        <f t="shared" si="2"/>
        <v>650</v>
      </c>
      <c r="F47" s="35"/>
      <c r="G47" s="65">
        <f t="shared" si="1"/>
        <v>6610</v>
      </c>
      <c r="H47" s="66">
        <f>H46-E47</f>
        <v>650</v>
      </c>
    </row>
    <row r="48" spans="1:8" ht="13.5" thickBot="1">
      <c r="A48" s="30">
        <f t="shared" si="0"/>
        <v>2015</v>
      </c>
      <c r="B48" s="67">
        <v>3900</v>
      </c>
      <c r="C48" s="68" t="s">
        <v>24</v>
      </c>
      <c r="D48" s="69"/>
      <c r="E48" s="70">
        <f t="shared" si="2"/>
        <v>650</v>
      </c>
      <c r="F48" s="71"/>
      <c r="G48" s="72">
        <f t="shared" si="1"/>
        <v>7260</v>
      </c>
      <c r="H48" s="73">
        <f>H47-E48</f>
        <v>0</v>
      </c>
    </row>
    <row r="50" spans="1:8" ht="18">
      <c r="A50" s="1" t="s">
        <v>69</v>
      </c>
      <c r="B50" s="1"/>
      <c r="C50" s="1"/>
      <c r="D50" s="1"/>
      <c r="E50" s="1"/>
      <c r="F50" s="1"/>
      <c r="G50" s="1"/>
      <c r="H50" s="1"/>
    </row>
    <row r="51" spans="1:5" ht="12.75">
      <c r="A51" s="10"/>
      <c r="B51" s="10"/>
      <c r="C51" s="10"/>
      <c r="D51" s="74" t="s">
        <v>25</v>
      </c>
      <c r="E51" s="74"/>
    </row>
    <row r="52" spans="1:5" ht="13.5" thickBot="1">
      <c r="A52" s="75"/>
      <c r="B52" s="75"/>
      <c r="C52" s="75"/>
      <c r="D52" s="76"/>
      <c r="E52" s="76"/>
    </row>
    <row r="53" spans="1:5" ht="12.75">
      <c r="A53" s="77" t="s">
        <v>26</v>
      </c>
      <c r="B53" s="7"/>
      <c r="C53" s="78"/>
      <c r="D53" s="79" t="s">
        <v>27</v>
      </c>
      <c r="E53" s="80">
        <v>24500</v>
      </c>
    </row>
    <row r="54" spans="1:5" ht="12.75">
      <c r="A54" s="81" t="s">
        <v>28</v>
      </c>
      <c r="B54" s="10"/>
      <c r="C54" s="82"/>
      <c r="D54" s="83" t="s">
        <v>29</v>
      </c>
      <c r="E54" s="28">
        <v>8500</v>
      </c>
    </row>
    <row r="55" spans="1:5" ht="12.75">
      <c r="A55" s="81" t="s">
        <v>30</v>
      </c>
      <c r="B55" s="10"/>
      <c r="C55" s="82"/>
      <c r="D55" s="83" t="s">
        <v>31</v>
      </c>
      <c r="E55" s="28">
        <v>1980</v>
      </c>
    </row>
    <row r="56" spans="1:5" ht="12.75">
      <c r="A56" s="81" t="s">
        <v>32</v>
      </c>
      <c r="B56" s="10"/>
      <c r="C56" s="82"/>
      <c r="D56" s="83" t="s">
        <v>33</v>
      </c>
      <c r="E56" s="28">
        <f>E43</f>
        <v>650</v>
      </c>
    </row>
    <row r="57" spans="1:5" ht="12.75">
      <c r="A57" s="81" t="s">
        <v>34</v>
      </c>
      <c r="B57" s="10"/>
      <c r="C57" s="82"/>
      <c r="D57" s="83" t="s">
        <v>35</v>
      </c>
      <c r="E57" s="28">
        <f>ROUND(('[1]Présentation'!D13-'[1]Présentation'!O13)*50%*6/12,2)</f>
        <v>747.83</v>
      </c>
    </row>
    <row r="58" spans="1:5" ht="12.75">
      <c r="A58" s="81" t="s">
        <v>36</v>
      </c>
      <c r="B58" s="10"/>
      <c r="C58" s="82"/>
      <c r="D58" s="83" t="s">
        <v>37</v>
      </c>
      <c r="E58" s="28">
        <f>B25</f>
        <v>3062.5</v>
      </c>
    </row>
    <row r="59" spans="1:5" ht="12.75">
      <c r="A59" s="81" t="s">
        <v>38</v>
      </c>
      <c r="B59" s="10"/>
      <c r="C59" s="82"/>
      <c r="D59" s="83" t="s">
        <v>39</v>
      </c>
      <c r="E59" s="28">
        <v>1500</v>
      </c>
    </row>
    <row r="60" spans="1:5" ht="12.75">
      <c r="A60" s="81" t="s">
        <v>40</v>
      </c>
      <c r="B60" s="10"/>
      <c r="C60" s="82"/>
      <c r="D60" s="83" t="s">
        <v>41</v>
      </c>
      <c r="E60" s="28">
        <f>B10</f>
        <v>1440</v>
      </c>
    </row>
    <row r="61" spans="1:5" ht="12.75">
      <c r="A61" s="81" t="s">
        <v>42</v>
      </c>
      <c r="B61" s="10"/>
      <c r="C61" s="82"/>
      <c r="D61" s="83" t="s">
        <v>43</v>
      </c>
      <c r="E61" s="28">
        <v>150</v>
      </c>
    </row>
    <row r="62" spans="1:5" ht="12.75">
      <c r="A62" s="81" t="s">
        <v>44</v>
      </c>
      <c r="B62" s="10"/>
      <c r="C62" s="82"/>
      <c r="D62" s="83" t="s">
        <v>45</v>
      </c>
      <c r="E62" s="28">
        <v>348.75</v>
      </c>
    </row>
    <row r="63" spans="1:5" ht="12.75">
      <c r="A63" s="81" t="s">
        <v>46</v>
      </c>
      <c r="B63" s="84"/>
      <c r="C63" s="10"/>
      <c r="D63" s="83" t="s">
        <v>47</v>
      </c>
      <c r="E63" s="28">
        <v>150</v>
      </c>
    </row>
    <row r="64" spans="1:5" ht="12.75">
      <c r="A64" s="81" t="s">
        <v>48</v>
      </c>
      <c r="B64" s="84"/>
      <c r="C64" s="10"/>
      <c r="D64" s="83" t="s">
        <v>49</v>
      </c>
      <c r="E64" s="28">
        <v>225</v>
      </c>
    </row>
    <row r="65" spans="1:5" ht="13.5" thickBot="1">
      <c r="A65" s="85"/>
      <c r="B65" s="75"/>
      <c r="C65" s="75"/>
      <c r="D65" s="75"/>
      <c r="E65" s="86">
        <f>ROUND(SUM(E53:E64),2)</f>
        <v>43254.08</v>
      </c>
    </row>
    <row r="67" ht="12.75">
      <c r="A67" s="87" t="s">
        <v>50</v>
      </c>
    </row>
    <row r="68" spans="1:6" ht="14.25">
      <c r="A68" s="88" t="s">
        <v>51</v>
      </c>
      <c r="D68">
        <v>32000</v>
      </c>
      <c r="E68" s="89">
        <v>0.03</v>
      </c>
      <c r="F68">
        <v>5</v>
      </c>
    </row>
    <row r="69" spans="2:7" ht="14.25">
      <c r="B69" s="90" t="s">
        <v>52</v>
      </c>
      <c r="C69" s="91" t="s">
        <v>53</v>
      </c>
      <c r="D69" s="92"/>
      <c r="E69" s="93">
        <f>-PMT(E68,F68,D68)</f>
        <v>6987.346284818438</v>
      </c>
      <c r="F69" s="93"/>
      <c r="G69" s="94"/>
    </row>
    <row r="70" ht="12.75">
      <c r="A70" s="87" t="s">
        <v>54</v>
      </c>
    </row>
    <row r="71" ht="13.5" thickBot="1"/>
    <row r="72" spans="1:8" ht="12.75">
      <c r="A72" s="95" t="s">
        <v>55</v>
      </c>
      <c r="B72" s="96" t="s">
        <v>56</v>
      </c>
      <c r="C72" s="97" t="s">
        <v>57</v>
      </c>
      <c r="D72" s="98"/>
      <c r="E72" s="97" t="s">
        <v>58</v>
      </c>
      <c r="F72" s="98"/>
      <c r="G72" s="97" t="s">
        <v>59</v>
      </c>
      <c r="H72" s="99"/>
    </row>
    <row r="73" spans="1:8" ht="12.75">
      <c r="A73" s="100"/>
      <c r="B73" s="101" t="s">
        <v>60</v>
      </c>
      <c r="C73" s="102"/>
      <c r="D73" s="103"/>
      <c r="E73" s="104"/>
      <c r="F73" s="105"/>
      <c r="G73" s="102"/>
      <c r="H73" s="106"/>
    </row>
    <row r="74" spans="1:8" ht="12.75">
      <c r="A74" s="107">
        <v>40269</v>
      </c>
      <c r="B74" s="108">
        <f>D68</f>
        <v>32000</v>
      </c>
      <c r="C74" s="109">
        <f>B74*$E$68</f>
        <v>960</v>
      </c>
      <c r="D74" s="110"/>
      <c r="E74" s="109">
        <f>$E$69-C74</f>
        <v>6027.346284818438</v>
      </c>
      <c r="F74" s="110"/>
      <c r="G74" s="109">
        <f>$E$69</f>
        <v>6987.346284818438</v>
      </c>
      <c r="H74" s="111"/>
    </row>
    <row r="75" spans="1:8" ht="12.75">
      <c r="A75" s="112">
        <v>40634</v>
      </c>
      <c r="B75" s="113">
        <f>B74-E74</f>
        <v>25972.65371518156</v>
      </c>
      <c r="C75" s="109">
        <f>B75*$E$68</f>
        <v>779.1796114554468</v>
      </c>
      <c r="D75" s="110"/>
      <c r="E75" s="109">
        <f>$E$69-C75</f>
        <v>6208.166673362992</v>
      </c>
      <c r="F75" s="110"/>
      <c r="G75" s="109">
        <f>$E$69</f>
        <v>6987.346284818438</v>
      </c>
      <c r="H75" s="111"/>
    </row>
    <row r="76" spans="1:8" ht="12.75">
      <c r="A76" s="107">
        <v>41000</v>
      </c>
      <c r="B76" s="113">
        <f>B75-E75</f>
        <v>19764.487041818567</v>
      </c>
      <c r="C76" s="109">
        <f>B76*$E$68</f>
        <v>592.934611254557</v>
      </c>
      <c r="D76" s="110"/>
      <c r="E76" s="109">
        <f>$E$69-C76</f>
        <v>6394.411673563881</v>
      </c>
      <c r="F76" s="110"/>
      <c r="G76" s="109">
        <f>$E$69</f>
        <v>6987.346284818438</v>
      </c>
      <c r="H76" s="111"/>
    </row>
    <row r="77" spans="1:8" ht="12.75">
      <c r="A77" s="112">
        <v>41365</v>
      </c>
      <c r="B77" s="113">
        <f>B76-E76</f>
        <v>13370.075368254686</v>
      </c>
      <c r="C77" s="109">
        <f>B77*$E$68</f>
        <v>401.1022610476405</v>
      </c>
      <c r="D77" s="110"/>
      <c r="E77" s="109">
        <f>$E$69-C77</f>
        <v>6586.244023770798</v>
      </c>
      <c r="F77" s="110"/>
      <c r="G77" s="109">
        <f>$E$69</f>
        <v>6987.346284818438</v>
      </c>
      <c r="H77" s="111"/>
    </row>
    <row r="78" spans="1:8" ht="13.5" thickBot="1">
      <c r="A78" s="107">
        <v>41730</v>
      </c>
      <c r="B78" s="114">
        <f>B77-E77</f>
        <v>6783.831344483888</v>
      </c>
      <c r="C78" s="115">
        <f>B78*$E$68</f>
        <v>203.51494033451664</v>
      </c>
      <c r="D78" s="116"/>
      <c r="E78" s="115">
        <f>$E$69-C78</f>
        <v>6783.831344483921</v>
      </c>
      <c r="F78" s="116"/>
      <c r="G78" s="115">
        <f>$E$69</f>
        <v>6987.346284818438</v>
      </c>
      <c r="H78" s="117"/>
    </row>
    <row r="80" spans="1:5" ht="12.75">
      <c r="A80" t="s">
        <v>61</v>
      </c>
      <c r="D80" s="118"/>
      <c r="E80" s="118">
        <f>C74*9/12</f>
        <v>720</v>
      </c>
    </row>
    <row r="81" spans="1:6" ht="12.75">
      <c r="A81" t="s">
        <v>62</v>
      </c>
      <c r="E81" s="118">
        <f>120000*4.5%*8/12</f>
        <v>3600</v>
      </c>
      <c r="F81" s="118"/>
    </row>
  </sheetData>
  <mergeCells count="36">
    <mergeCell ref="C78:D78"/>
    <mergeCell ref="E78:F78"/>
    <mergeCell ref="G78:H78"/>
    <mergeCell ref="C76:D76"/>
    <mergeCell ref="E76:F76"/>
    <mergeCell ref="G76:H76"/>
    <mergeCell ref="C77:D77"/>
    <mergeCell ref="E77:F77"/>
    <mergeCell ref="G77:H77"/>
    <mergeCell ref="C74:D74"/>
    <mergeCell ref="E74:F74"/>
    <mergeCell ref="G74:H74"/>
    <mergeCell ref="C75:D75"/>
    <mergeCell ref="E75:F75"/>
    <mergeCell ref="G75:H75"/>
    <mergeCell ref="A50:H50"/>
    <mergeCell ref="D51:E51"/>
    <mergeCell ref="C72:D72"/>
    <mergeCell ref="E72:F72"/>
    <mergeCell ref="G72:H72"/>
    <mergeCell ref="C45:D45"/>
    <mergeCell ref="C46:D46"/>
    <mergeCell ref="C47:D47"/>
    <mergeCell ref="C48:D48"/>
    <mergeCell ref="C41:D41"/>
    <mergeCell ref="C42:H42"/>
    <mergeCell ref="C43:D43"/>
    <mergeCell ref="C44:D44"/>
    <mergeCell ref="C37:E37"/>
    <mergeCell ref="C38:D38"/>
    <mergeCell ref="C39:D39"/>
    <mergeCell ref="C40:D40"/>
    <mergeCell ref="A1:H1"/>
    <mergeCell ref="C6:D6"/>
    <mergeCell ref="B8:D8"/>
    <mergeCell ref="B23:D2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Amazigh</dc:creator>
  <cp:keywords/>
  <dc:description/>
  <cp:lastModifiedBy>Amazigh</cp:lastModifiedBy>
  <dcterms:created xsi:type="dcterms:W3CDTF">2011-03-01T20:08:19Z</dcterms:created>
  <dcterms:modified xsi:type="dcterms:W3CDTF">2011-03-01T20:15:44Z</dcterms:modified>
  <cp:category/>
  <cp:version/>
  <cp:contentType/>
  <cp:contentStatus/>
</cp:coreProperties>
</file>